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fondomundial/Shared Documents/Share FM/AREA ADMINISTRATIVA 2020/Auditoria 2020/BOL_118214/"/>
    </mc:Choice>
  </mc:AlternateContent>
  <xr:revisionPtr revIDLastSave="41" documentId="8_{F499411C-BAD6-418C-BEC2-4DF757AB892B}" xr6:coauthVersionLast="45" xr6:coauthVersionMax="45" xr10:uidLastSave="{82CA9740-67D7-4DF3-8B4C-0D8CF5327CD0}"/>
  <bookViews>
    <workbookView xWindow="-120" yWindow="-120" windowWidth="20730" windowHeight="11160" xr2:uid="{C3715F6B-1D5F-4F21-8609-B5378EDAD503}"/>
  </bookViews>
  <sheets>
    <sheet name="118214-2020" sheetId="1" r:id="rId1"/>
  </sheets>
  <definedNames>
    <definedName name="_xlnm._FilterDatabase" localSheetId="0" hidden="1">'118214-2020'!$A$5:$T$24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S26" i="1" s="1"/>
  <c r="T26" i="1" s="1"/>
  <c r="O25" i="1"/>
  <c r="N25" i="1"/>
  <c r="M25" i="1"/>
  <c r="L25" i="1"/>
  <c r="K25" i="1"/>
  <c r="J25" i="1"/>
  <c r="S25" i="1" s="1"/>
  <c r="T25" i="1" s="1"/>
  <c r="Q26" i="1" l="1"/>
  <c r="Q25" i="1"/>
  <c r="L24" i="1"/>
  <c r="L23" i="1"/>
  <c r="L22" i="1"/>
  <c r="L21" i="1"/>
  <c r="L20" i="1"/>
  <c r="L19" i="1"/>
  <c r="P17" i="1" l="1"/>
  <c r="P16" i="1"/>
  <c r="P15" i="1"/>
  <c r="P14" i="1"/>
  <c r="P13" i="1"/>
  <c r="P12" i="1"/>
  <c r="P10" i="1"/>
  <c r="P9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9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14" i="1"/>
  <c r="L18" i="1"/>
  <c r="S18" i="1" s="1"/>
  <c r="T18" i="1" s="1"/>
  <c r="L17" i="1"/>
  <c r="L16" i="1"/>
  <c r="L15" i="1"/>
  <c r="L13" i="1"/>
  <c r="L12" i="1"/>
  <c r="L11" i="1"/>
  <c r="L10" i="1"/>
  <c r="L9" i="1"/>
  <c r="L8" i="1"/>
  <c r="J17" i="1"/>
  <c r="J24" i="1"/>
  <c r="J23" i="1"/>
  <c r="Q23" i="1" s="1"/>
  <c r="J22" i="1"/>
  <c r="J21" i="1"/>
  <c r="J20" i="1"/>
  <c r="J19" i="1"/>
  <c r="Q19" i="1" s="1"/>
  <c r="J8" i="1"/>
  <c r="J18" i="1"/>
  <c r="J16" i="1"/>
  <c r="J15" i="1"/>
  <c r="Q15" i="1" s="1"/>
  <c r="J14" i="1"/>
  <c r="J13" i="1"/>
  <c r="J12" i="1"/>
  <c r="J11" i="1"/>
  <c r="Q11" i="1" s="1"/>
  <c r="J10" i="1"/>
  <c r="J9" i="1"/>
  <c r="S12" i="1" l="1"/>
  <c r="T12" i="1" s="1"/>
  <c r="S16" i="1"/>
  <c r="T16" i="1" s="1"/>
  <c r="S20" i="1"/>
  <c r="T20" i="1" s="1"/>
  <c r="S24" i="1"/>
  <c r="T24" i="1" s="1"/>
  <c r="S9" i="1"/>
  <c r="T9" i="1" s="1"/>
  <c r="S13" i="1"/>
  <c r="T13" i="1" s="1"/>
  <c r="Q18" i="1"/>
  <c r="S21" i="1"/>
  <c r="T21" i="1" s="1"/>
  <c r="S17" i="1"/>
  <c r="T17" i="1" s="1"/>
  <c r="S10" i="1"/>
  <c r="T10" i="1" s="1"/>
  <c r="S14" i="1"/>
  <c r="T14" i="1" s="1"/>
  <c r="S8" i="1"/>
  <c r="T8" i="1" s="1"/>
  <c r="S22" i="1"/>
  <c r="T22" i="1" s="1"/>
  <c r="Q12" i="1"/>
  <c r="Q16" i="1"/>
  <c r="Q20" i="1"/>
  <c r="Q24" i="1"/>
  <c r="Q9" i="1"/>
  <c r="Q13" i="1"/>
  <c r="Q17" i="1"/>
  <c r="Q21" i="1"/>
  <c r="Q8" i="1"/>
  <c r="S11" i="1"/>
  <c r="T11" i="1" s="1"/>
  <c r="S15" i="1"/>
  <c r="T15" i="1" s="1"/>
  <c r="S19" i="1"/>
  <c r="T19" i="1" s="1"/>
  <c r="S23" i="1"/>
  <c r="T23" i="1" s="1"/>
  <c r="Q10" i="1"/>
  <c r="Q14" i="1"/>
  <c r="Q22" i="1"/>
</calcChain>
</file>

<file path=xl/sharedStrings.xml><?xml version="1.0" encoding="utf-8"?>
<sst xmlns="http://schemas.openxmlformats.org/spreadsheetml/2006/main" count="110" uniqueCount="88">
  <si>
    <t>Nivel</t>
  </si>
  <si>
    <t>No.</t>
  </si>
  <si>
    <t>POSICIÓN</t>
  </si>
  <si>
    <t>NOMBRES CONSULTOR</t>
  </si>
  <si>
    <t>APELLIDOS CONSULTOR</t>
  </si>
  <si>
    <t>FINALIZACIÓN CONTRATO</t>
  </si>
  <si>
    <t>T/C</t>
  </si>
  <si>
    <t>TOTAL
Bs.</t>
  </si>
  <si>
    <t>TOTAL
USD</t>
  </si>
  <si>
    <t xml:space="preserve">Proyecto </t>
  </si>
  <si>
    <t xml:space="preserve">AFP
</t>
  </si>
  <si>
    <t>SEGURO DE VIDA</t>
  </si>
  <si>
    <t>SEGURO MEDICO</t>
  </si>
  <si>
    <t xml:space="preserve">PAYROLL SERVICE </t>
  </si>
  <si>
    <t>SEGURIDAD</t>
  </si>
  <si>
    <t>MAIP</t>
  </si>
  <si>
    <t xml:space="preserve">UPL </t>
  </si>
  <si>
    <t>SUBTOTAL
Bs.</t>
  </si>
  <si>
    <t>s/ingreso cotizable</t>
  </si>
  <si>
    <t xml:space="preserve">Juan Carlos </t>
  </si>
  <si>
    <t>MORA PITA</t>
  </si>
  <si>
    <t>TORRICO SANCHEZ</t>
  </si>
  <si>
    <t>Luisa Fernanda</t>
  </si>
  <si>
    <t xml:space="preserve"> MOLINA HORTA</t>
  </si>
  <si>
    <t xml:space="preserve">Gabriela </t>
  </si>
  <si>
    <t>BLANCO ZEBALLOS</t>
  </si>
  <si>
    <t xml:space="preserve">Rafael </t>
  </si>
  <si>
    <t>TROCHE FERNANDEZ</t>
  </si>
  <si>
    <t>Gabriela Esther</t>
  </si>
  <si>
    <t xml:space="preserve"> ALIAGA ROJAS</t>
  </si>
  <si>
    <t xml:space="preserve">Varinia </t>
  </si>
  <si>
    <t>SEVERICH MUSTAFFA</t>
  </si>
  <si>
    <t xml:space="preserve">Vania </t>
  </si>
  <si>
    <t>ALVAREZ SALAZAR</t>
  </si>
  <si>
    <t>Gabriela</t>
  </si>
  <si>
    <t xml:space="preserve"> REYES MONZON</t>
  </si>
  <si>
    <t xml:space="preserve">Carol </t>
  </si>
  <si>
    <t>OROZCO FRANCACHS</t>
  </si>
  <si>
    <t xml:space="preserve">Carolina Beatriz </t>
  </si>
  <si>
    <t>ORTEGA MIRANDA</t>
  </si>
  <si>
    <t>Operador Local Santa Cruz</t>
  </si>
  <si>
    <t>Asesora en Salud.TB</t>
  </si>
  <si>
    <t xml:space="preserve">Asistente Administrativa </t>
  </si>
  <si>
    <t>Operador Local Cochabamba</t>
  </si>
  <si>
    <t>Encargado de Medicamentos y Suministros</t>
  </si>
  <si>
    <t>Asistente Administrativa-Punto Focal</t>
  </si>
  <si>
    <t>Administradora Nacional TB</t>
  </si>
  <si>
    <t>Asistente Administrativa-Punto Focal Tarija</t>
  </si>
  <si>
    <t>SB3/1</t>
  </si>
  <si>
    <t>SB3/2</t>
  </si>
  <si>
    <t>SB2/3</t>
  </si>
  <si>
    <t>SB2/2</t>
  </si>
  <si>
    <t>SB2/1</t>
  </si>
  <si>
    <t>SB3/4</t>
  </si>
  <si>
    <t>Luz Marlene</t>
  </si>
  <si>
    <t>INICIO 
CONTRATO</t>
  </si>
  <si>
    <t xml:space="preserve">Ernesto </t>
  </si>
  <si>
    <t>GAMBOA CRUZ</t>
  </si>
  <si>
    <t>TERCEROS VILLAGOMES</t>
  </si>
  <si>
    <t xml:space="preserve">Carlos </t>
  </si>
  <si>
    <t>AYALA LUNA</t>
  </si>
  <si>
    <t xml:space="preserve">Violeta </t>
  </si>
  <si>
    <t>FERNANDEZ GALVEZ</t>
  </si>
  <si>
    <t>BAUTISTA QUISPE</t>
  </si>
  <si>
    <t>Maria Gloria</t>
  </si>
  <si>
    <t xml:space="preserve">Hilda </t>
  </si>
  <si>
    <t>QUINO</t>
  </si>
  <si>
    <t>Punto Focal TB DR Rafa - PDCT Cochabamba</t>
  </si>
  <si>
    <t>Personal de Salud Operativo, ciclos cortos de mejora continua
 de la calidad - Santa Cruz</t>
  </si>
  <si>
    <t>Encargado de Monitoreo y Evaluación del Programa Nacional de Control de Tuberculosis</t>
  </si>
  <si>
    <t xml:space="preserve">Bioquímico Laboratorio Departamental de Tuberculosis – Cochabamba </t>
  </si>
  <si>
    <t>Angela Carola</t>
  </si>
  <si>
    <t>Bioquímico Laboratorio Departamental de Tuberculosis – La Paz</t>
  </si>
  <si>
    <t>GASTOS  QUE SON PARTE DE HONORARIOS (AFP, MAIP, DSS, OTROS) EN BOLIVIANOS</t>
  </si>
  <si>
    <t>Responsable de Monitoreo y Evaluación Financiero Programas</t>
  </si>
  <si>
    <t>OBSERVACIONES</t>
  </si>
  <si>
    <t>Personal de salud estrategia grandes ciudades - Santa Cruz</t>
  </si>
  <si>
    <t xml:space="preserve">A partir del mes de Abril el costo del seguro médico es de $us 122,71 </t>
  </si>
  <si>
    <t>MONTO MENSUAL Bs</t>
  </si>
  <si>
    <t>CUADRO DE CONSULTORES SC</t>
  </si>
  <si>
    <t>PROYECTO BOL_118214</t>
  </si>
  <si>
    <t>GESTION 2020</t>
  </si>
  <si>
    <t>Bioquímico Laboratorio Departamental de Tuberculosis – Santa Cruz</t>
  </si>
  <si>
    <t>Punto Focal TB DR Rafa - PDCT La Paz</t>
  </si>
  <si>
    <t>Paola Albina</t>
  </si>
  <si>
    <t>Ortuño Covarrubias</t>
  </si>
  <si>
    <t>Denis Danny</t>
  </si>
  <si>
    <t>Mosqueira 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</si>
</sst>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%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0"/>
      <name val="Myriad Pro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Myriad Pro"/>
      <family val="2"/>
    </font>
    <font>
      <sz val="10"/>
      <name val="Arial Unicode MS"/>
    </font>
    <font>
      <b/>
      <sz val="10"/>
      <name val="Arial Unicode MS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3" fontId="0" fillId="0" borderId="0" xfId="1" applyFont="1" applyAlignmen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1" xfId="0" applyNumberFormat="1" applyBorder="1" applyAlignment="1">
      <alignment vertical="center"/>
    </xf>
    <xf numFmtId="15" fontId="0" fillId="0" borderId="1" xfId="0" applyNumberFormat="1" applyFill="1" applyBorder="1" applyAlignment="1">
      <alignment vertical="center"/>
    </xf>
    <xf numFmtId="10" fontId="3" fillId="2" borderId="2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15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 xr:uid="{8AC9C0DB-2C52-4E24-B144-EF6F443C40DF}"/>
    <cellStyle name="Normal" xfId="0" builtinId="0"/>
    <cellStyle name="Normal 2" xfId="3" xr:uid="{C93A2576-2813-4534-BE1D-AAEBBD235D4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9E70-DFD1-45B7-8044-C7D57268D3A9}">
  <dimension ref="A1:U31"/>
  <sheetViews>
    <sheetView tabSelected="1" topLeftCell="A6" zoomScale="75" zoomScaleNormal="75" workbookViewId="0">
      <selection activeCell="H23" sqref="H23"/>
    </sheetView>
  </sheetViews>
  <sheetFormatPr baseColWidth="10" defaultColWidth="11.42578125" defaultRowHeight="15"/>
  <cols>
    <col min="1" max="1" width="3.5703125" style="11" bestFit="1" customWidth="1"/>
    <col min="2" max="2" width="57.42578125" style="11" customWidth="1"/>
    <col min="3" max="3" width="11.42578125" style="11"/>
    <col min="4" max="4" width="17.42578125" style="11" customWidth="1"/>
    <col min="5" max="5" width="21.5703125" style="11" customWidth="1"/>
    <col min="6" max="6" width="14.28515625" style="22" customWidth="1"/>
    <col min="7" max="7" width="16.5703125" style="22" customWidth="1"/>
    <col min="8" max="8" width="11.42578125" style="11"/>
    <col min="9" max="9" width="13.5703125" style="11" customWidth="1"/>
    <col min="10" max="15" width="11.42578125" style="11"/>
    <col min="16" max="16" width="11.42578125" style="18"/>
    <col min="17" max="17" width="11.42578125" style="11"/>
    <col min="18" max="18" width="7" style="11" bestFit="1" customWidth="1"/>
    <col min="19" max="20" width="11.42578125" style="11"/>
    <col min="21" max="21" width="65.140625" style="11" bestFit="1" customWidth="1"/>
    <col min="22" max="16384" width="11.42578125" style="11"/>
  </cols>
  <sheetData>
    <row r="1" spans="1:21" ht="18.75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.75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8.75">
      <c r="A3" s="27" t="s">
        <v>81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5" spans="1:21" ht="26.45" customHeight="1">
      <c r="A5" s="28" t="s">
        <v>1</v>
      </c>
      <c r="B5" s="32" t="s">
        <v>2</v>
      </c>
      <c r="C5" s="8"/>
      <c r="D5" s="28" t="s">
        <v>3</v>
      </c>
      <c r="E5" s="28" t="s">
        <v>4</v>
      </c>
      <c r="F5" s="30" t="s">
        <v>55</v>
      </c>
      <c r="G5" s="30" t="s">
        <v>5</v>
      </c>
      <c r="H5" s="28" t="s">
        <v>0</v>
      </c>
      <c r="I5" s="33" t="s">
        <v>78</v>
      </c>
      <c r="J5" s="35" t="s">
        <v>73</v>
      </c>
      <c r="K5" s="36"/>
      <c r="L5" s="36"/>
      <c r="M5" s="36"/>
      <c r="N5" s="36"/>
      <c r="O5" s="36"/>
      <c r="P5" s="36"/>
      <c r="Q5" s="37"/>
      <c r="R5" s="28" t="s">
        <v>6</v>
      </c>
      <c r="S5" s="38" t="s">
        <v>7</v>
      </c>
      <c r="T5" s="28" t="s">
        <v>8</v>
      </c>
      <c r="U5" s="28" t="s">
        <v>75</v>
      </c>
    </row>
    <row r="6" spans="1:21" ht="25.5">
      <c r="A6" s="29"/>
      <c r="B6" s="32"/>
      <c r="C6" s="9" t="s">
        <v>9</v>
      </c>
      <c r="D6" s="29"/>
      <c r="E6" s="29"/>
      <c r="F6" s="31"/>
      <c r="G6" s="31"/>
      <c r="H6" s="29"/>
      <c r="I6" s="34"/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6" t="s">
        <v>16</v>
      </c>
      <c r="Q6" s="40" t="s">
        <v>17</v>
      </c>
      <c r="R6" s="29"/>
      <c r="S6" s="39"/>
      <c r="T6" s="29"/>
      <c r="U6" s="29"/>
    </row>
    <row r="7" spans="1:21" ht="25.5">
      <c r="A7" s="29"/>
      <c r="B7" s="28"/>
      <c r="C7" s="9"/>
      <c r="D7" s="29"/>
      <c r="E7" s="29"/>
      <c r="F7" s="31"/>
      <c r="G7" s="31"/>
      <c r="H7" s="29"/>
      <c r="I7" s="34"/>
      <c r="J7" s="7" t="s">
        <v>18</v>
      </c>
      <c r="K7" s="10">
        <v>8.8800000000000008</v>
      </c>
      <c r="L7" s="19">
        <v>119.96</v>
      </c>
      <c r="M7" s="19">
        <v>6.6</v>
      </c>
      <c r="N7" s="26">
        <v>0.04</v>
      </c>
      <c r="O7" s="25">
        <v>5.0000000000000001E-4</v>
      </c>
      <c r="P7" s="6">
        <v>6.5</v>
      </c>
      <c r="Q7" s="41"/>
      <c r="R7" s="29"/>
      <c r="S7" s="39"/>
      <c r="T7" s="29"/>
      <c r="U7" s="29"/>
    </row>
    <row r="8" spans="1:21">
      <c r="A8" s="12">
        <v>1</v>
      </c>
      <c r="B8" s="2" t="s">
        <v>40</v>
      </c>
      <c r="C8" s="12">
        <v>118214</v>
      </c>
      <c r="D8" s="20" t="s">
        <v>19</v>
      </c>
      <c r="E8" s="12" t="s">
        <v>20</v>
      </c>
      <c r="F8" s="23">
        <v>43831</v>
      </c>
      <c r="G8" s="23">
        <v>44196</v>
      </c>
      <c r="H8" s="3" t="s">
        <v>48</v>
      </c>
      <c r="I8" s="13">
        <v>9723.58</v>
      </c>
      <c r="J8" s="14">
        <f>ROUND((I8*14.42%),2)</f>
        <v>1402.14</v>
      </c>
      <c r="K8" s="14">
        <f>$K$7*R8</f>
        <v>60.916800000000009</v>
      </c>
      <c r="L8" s="14">
        <f>$L$7*R8</f>
        <v>822.92560000000003</v>
      </c>
      <c r="M8" s="14">
        <f>$M$7*R8</f>
        <v>45.275999999999996</v>
      </c>
      <c r="N8" s="15">
        <f>$N$7*I8</f>
        <v>388.94319999999999</v>
      </c>
      <c r="O8" s="15">
        <f>$O$7*I8</f>
        <v>4.8617900000000001</v>
      </c>
      <c r="P8" s="14">
        <v>0</v>
      </c>
      <c r="Q8" s="15">
        <f>SUM(J8:P8)</f>
        <v>2725.0633899999998</v>
      </c>
      <c r="R8" s="16">
        <v>6.86</v>
      </c>
      <c r="S8" s="15">
        <f>SUM(I8:P8)</f>
        <v>12448.643390000001</v>
      </c>
      <c r="T8" s="15">
        <f>S8/R8</f>
        <v>1814.6710481049563</v>
      </c>
      <c r="U8" s="12"/>
    </row>
    <row r="9" spans="1:21">
      <c r="A9" s="12">
        <v>2</v>
      </c>
      <c r="B9" s="2" t="s">
        <v>41</v>
      </c>
      <c r="C9" s="12">
        <v>118214</v>
      </c>
      <c r="D9" s="20" t="s">
        <v>54</v>
      </c>
      <c r="E9" s="12" t="s">
        <v>21</v>
      </c>
      <c r="F9" s="23">
        <v>43831</v>
      </c>
      <c r="G9" s="23">
        <v>44196</v>
      </c>
      <c r="H9" s="3" t="s">
        <v>49</v>
      </c>
      <c r="I9" s="13">
        <v>11203.75</v>
      </c>
      <c r="J9" s="14">
        <f t="shared" ref="J9:J24" si="0">ROUND((I9*14.42%),2)</f>
        <v>1615.58</v>
      </c>
      <c r="K9" s="14">
        <f>$K$7*R9</f>
        <v>60.916800000000009</v>
      </c>
      <c r="L9" s="14">
        <f t="shared" ref="L9:L18" si="1">$L$7*R9</f>
        <v>822.92560000000003</v>
      </c>
      <c r="M9" s="14">
        <f t="shared" ref="M9:M24" si="2">$M$7*R9</f>
        <v>45.275999999999996</v>
      </c>
      <c r="N9" s="15">
        <f t="shared" ref="N9:N24" si="3">$N$7*I9</f>
        <v>448.15000000000003</v>
      </c>
      <c r="O9" s="15">
        <f t="shared" ref="O9:O24" si="4">$O$7*I9</f>
        <v>5.6018749999999997</v>
      </c>
      <c r="P9" s="14">
        <f t="shared" ref="P9:P17" si="5">$P$7*R9</f>
        <v>44.59</v>
      </c>
      <c r="Q9" s="15">
        <f t="shared" ref="Q9:Q24" si="6">SUM(J9:P9)</f>
        <v>3043.0402749999998</v>
      </c>
      <c r="R9" s="16">
        <v>6.86</v>
      </c>
      <c r="S9" s="15">
        <f t="shared" ref="S9:S24" si="7">SUM(I9:P9)</f>
        <v>14246.790275000001</v>
      </c>
      <c r="T9" s="15">
        <f t="shared" ref="T9:T24" si="8">S9/R9</f>
        <v>2076.7915852769679</v>
      </c>
      <c r="U9" s="12"/>
    </row>
    <row r="10" spans="1:21">
      <c r="A10" s="12">
        <v>3</v>
      </c>
      <c r="B10" s="2" t="s">
        <v>42</v>
      </c>
      <c r="C10" s="12">
        <v>118214</v>
      </c>
      <c r="D10" s="20" t="s">
        <v>22</v>
      </c>
      <c r="E10" s="12" t="s">
        <v>23</v>
      </c>
      <c r="F10" s="23">
        <v>43831</v>
      </c>
      <c r="G10" s="23">
        <v>44196</v>
      </c>
      <c r="H10" s="3" t="s">
        <v>50</v>
      </c>
      <c r="I10" s="13">
        <v>7264</v>
      </c>
      <c r="J10" s="14">
        <f t="shared" si="0"/>
        <v>1047.47</v>
      </c>
      <c r="K10" s="14">
        <f t="shared" ref="K10:K24" si="9">$K$7*R10</f>
        <v>60.916800000000009</v>
      </c>
      <c r="L10" s="14">
        <f t="shared" si="1"/>
        <v>822.92560000000003</v>
      </c>
      <c r="M10" s="14">
        <f t="shared" si="2"/>
        <v>45.275999999999996</v>
      </c>
      <c r="N10" s="15">
        <f t="shared" si="3"/>
        <v>290.56</v>
      </c>
      <c r="O10" s="15">
        <f t="shared" si="4"/>
        <v>3.6320000000000001</v>
      </c>
      <c r="P10" s="14">
        <f t="shared" si="5"/>
        <v>44.59</v>
      </c>
      <c r="Q10" s="15">
        <f t="shared" si="6"/>
        <v>2315.3704000000002</v>
      </c>
      <c r="R10" s="16">
        <v>6.86</v>
      </c>
      <c r="S10" s="15">
        <f t="shared" si="7"/>
        <v>9579.3703999999998</v>
      </c>
      <c r="T10" s="15">
        <f t="shared" si="8"/>
        <v>1396.4096793002914</v>
      </c>
      <c r="U10" s="12"/>
    </row>
    <row r="11" spans="1:21">
      <c r="A11" s="12">
        <v>4</v>
      </c>
      <c r="B11" s="2" t="s">
        <v>43</v>
      </c>
      <c r="C11" s="12">
        <v>118214</v>
      </c>
      <c r="D11" s="20" t="s">
        <v>24</v>
      </c>
      <c r="E11" s="12" t="s">
        <v>25</v>
      </c>
      <c r="F11" s="23">
        <v>43831</v>
      </c>
      <c r="G11" s="23">
        <v>44196</v>
      </c>
      <c r="H11" s="3" t="s">
        <v>48</v>
      </c>
      <c r="I11" s="13">
        <v>9723.58</v>
      </c>
      <c r="J11" s="14">
        <f t="shared" si="0"/>
        <v>1402.14</v>
      </c>
      <c r="K11" s="14">
        <f t="shared" si="9"/>
        <v>60.916800000000009</v>
      </c>
      <c r="L11" s="14">
        <f t="shared" si="1"/>
        <v>822.92560000000003</v>
      </c>
      <c r="M11" s="14">
        <f t="shared" si="2"/>
        <v>45.275999999999996</v>
      </c>
      <c r="N11" s="15">
        <f t="shared" si="3"/>
        <v>388.94319999999999</v>
      </c>
      <c r="O11" s="15">
        <f t="shared" si="4"/>
        <v>4.8617900000000001</v>
      </c>
      <c r="P11" s="14">
        <v>0</v>
      </c>
      <c r="Q11" s="15">
        <f t="shared" si="6"/>
        <v>2725.0633899999998</v>
      </c>
      <c r="R11" s="16">
        <v>6.86</v>
      </c>
      <c r="S11" s="15">
        <f t="shared" si="7"/>
        <v>12448.643390000001</v>
      </c>
      <c r="T11" s="15">
        <f t="shared" si="8"/>
        <v>1814.6710481049563</v>
      </c>
      <c r="U11" s="12"/>
    </row>
    <row r="12" spans="1:21">
      <c r="A12" s="12">
        <v>5</v>
      </c>
      <c r="B12" s="2" t="s">
        <v>44</v>
      </c>
      <c r="C12" s="12">
        <v>118214</v>
      </c>
      <c r="D12" s="20" t="s">
        <v>26</v>
      </c>
      <c r="E12" s="12" t="s">
        <v>27</v>
      </c>
      <c r="F12" s="23">
        <v>43831</v>
      </c>
      <c r="G12" s="23">
        <v>44196</v>
      </c>
      <c r="H12" s="3" t="s">
        <v>48</v>
      </c>
      <c r="I12" s="13">
        <v>9723.58</v>
      </c>
      <c r="J12" s="14">
        <f t="shared" si="0"/>
        <v>1402.14</v>
      </c>
      <c r="K12" s="14">
        <f t="shared" si="9"/>
        <v>60.916800000000009</v>
      </c>
      <c r="L12" s="14">
        <f t="shared" si="1"/>
        <v>822.92560000000003</v>
      </c>
      <c r="M12" s="14">
        <f t="shared" si="2"/>
        <v>45.275999999999996</v>
      </c>
      <c r="N12" s="15">
        <f t="shared" si="3"/>
        <v>388.94319999999999</v>
      </c>
      <c r="O12" s="15">
        <f t="shared" si="4"/>
        <v>4.8617900000000001</v>
      </c>
      <c r="P12" s="14">
        <f t="shared" si="5"/>
        <v>44.59</v>
      </c>
      <c r="Q12" s="15">
        <f t="shared" si="6"/>
        <v>2769.6533899999999</v>
      </c>
      <c r="R12" s="16">
        <v>6.86</v>
      </c>
      <c r="S12" s="15">
        <f t="shared" si="7"/>
        <v>12493.233390000001</v>
      </c>
      <c r="T12" s="15">
        <f t="shared" si="8"/>
        <v>1821.1710481049563</v>
      </c>
      <c r="U12" s="12"/>
    </row>
    <row r="13" spans="1:21">
      <c r="A13" s="12">
        <v>6</v>
      </c>
      <c r="B13" s="2" t="s">
        <v>74</v>
      </c>
      <c r="C13" s="12">
        <v>118214</v>
      </c>
      <c r="D13" s="20" t="s">
        <v>28</v>
      </c>
      <c r="E13" s="12" t="s">
        <v>29</v>
      </c>
      <c r="F13" s="23">
        <v>43831</v>
      </c>
      <c r="G13" s="23">
        <v>44196</v>
      </c>
      <c r="H13" s="3" t="s">
        <v>49</v>
      </c>
      <c r="I13" s="13">
        <v>11203.75</v>
      </c>
      <c r="J13" s="14">
        <f t="shared" si="0"/>
        <v>1615.58</v>
      </c>
      <c r="K13" s="14">
        <f t="shared" si="9"/>
        <v>60.916800000000009</v>
      </c>
      <c r="L13" s="14">
        <f t="shared" si="1"/>
        <v>822.92560000000003</v>
      </c>
      <c r="M13" s="14">
        <f t="shared" si="2"/>
        <v>45.275999999999996</v>
      </c>
      <c r="N13" s="15">
        <f t="shared" si="3"/>
        <v>448.15000000000003</v>
      </c>
      <c r="O13" s="15">
        <f t="shared" si="4"/>
        <v>5.6018749999999997</v>
      </c>
      <c r="P13" s="14">
        <f t="shared" si="5"/>
        <v>44.59</v>
      </c>
      <c r="Q13" s="15">
        <f t="shared" si="6"/>
        <v>3043.0402749999998</v>
      </c>
      <c r="R13" s="16">
        <v>6.86</v>
      </c>
      <c r="S13" s="15">
        <f t="shared" si="7"/>
        <v>14246.790275000001</v>
      </c>
      <c r="T13" s="15">
        <f t="shared" si="8"/>
        <v>2076.7915852769679</v>
      </c>
      <c r="U13" s="12"/>
    </row>
    <row r="14" spans="1:21">
      <c r="A14" s="12">
        <v>7</v>
      </c>
      <c r="B14" s="2" t="s">
        <v>42</v>
      </c>
      <c r="C14" s="12">
        <v>118214</v>
      </c>
      <c r="D14" s="20" t="s">
        <v>30</v>
      </c>
      <c r="E14" s="12" t="s">
        <v>31</v>
      </c>
      <c r="F14" s="23">
        <v>43831</v>
      </c>
      <c r="G14" s="23">
        <v>44196</v>
      </c>
      <c r="H14" s="3" t="s">
        <v>51</v>
      </c>
      <c r="I14" s="13">
        <v>6767.17</v>
      </c>
      <c r="J14" s="14">
        <f t="shared" si="0"/>
        <v>975.83</v>
      </c>
      <c r="K14" s="14">
        <f t="shared" si="9"/>
        <v>60.916800000000009</v>
      </c>
      <c r="L14" s="14">
        <f>$L$7*R14</f>
        <v>822.92560000000003</v>
      </c>
      <c r="M14" s="14">
        <f t="shared" si="2"/>
        <v>45.275999999999996</v>
      </c>
      <c r="N14" s="15">
        <f t="shared" si="3"/>
        <v>270.68680000000001</v>
      </c>
      <c r="O14" s="15">
        <f t="shared" si="4"/>
        <v>3.3835850000000001</v>
      </c>
      <c r="P14" s="14">
        <f t="shared" si="5"/>
        <v>44.59</v>
      </c>
      <c r="Q14" s="15">
        <f t="shared" si="6"/>
        <v>2223.6087850000004</v>
      </c>
      <c r="R14" s="16">
        <v>6.86</v>
      </c>
      <c r="S14" s="15">
        <f t="shared" si="7"/>
        <v>8990.7787849999986</v>
      </c>
      <c r="T14" s="15">
        <f t="shared" si="8"/>
        <v>1310.6091523323612</v>
      </c>
      <c r="U14" s="12"/>
    </row>
    <row r="15" spans="1:21">
      <c r="A15" s="12">
        <v>8</v>
      </c>
      <c r="B15" s="2" t="s">
        <v>45</v>
      </c>
      <c r="C15" s="12">
        <v>118214</v>
      </c>
      <c r="D15" s="20" t="s">
        <v>32</v>
      </c>
      <c r="E15" s="12" t="s">
        <v>33</v>
      </c>
      <c r="F15" s="23">
        <v>43831</v>
      </c>
      <c r="G15" s="23">
        <v>44196</v>
      </c>
      <c r="H15" s="3" t="s">
        <v>52</v>
      </c>
      <c r="I15" s="13">
        <v>6270.25</v>
      </c>
      <c r="J15" s="14">
        <f t="shared" si="0"/>
        <v>904.17</v>
      </c>
      <c r="K15" s="14">
        <f t="shared" si="9"/>
        <v>60.916800000000009</v>
      </c>
      <c r="L15" s="14">
        <f t="shared" si="1"/>
        <v>822.92560000000003</v>
      </c>
      <c r="M15" s="14">
        <f t="shared" si="2"/>
        <v>45.275999999999996</v>
      </c>
      <c r="N15" s="15">
        <f t="shared" si="3"/>
        <v>250.81</v>
      </c>
      <c r="O15" s="15">
        <f t="shared" si="4"/>
        <v>3.1351249999999999</v>
      </c>
      <c r="P15" s="14">
        <f t="shared" si="5"/>
        <v>44.59</v>
      </c>
      <c r="Q15" s="15">
        <f t="shared" si="6"/>
        <v>2131.8235250000002</v>
      </c>
      <c r="R15" s="16">
        <v>6.86</v>
      </c>
      <c r="S15" s="15">
        <f t="shared" si="7"/>
        <v>8402.0735249999998</v>
      </c>
      <c r="T15" s="15">
        <f t="shared" si="8"/>
        <v>1224.7920590379008</v>
      </c>
      <c r="U15" s="12"/>
    </row>
    <row r="16" spans="1:21">
      <c r="A16" s="12">
        <v>9</v>
      </c>
      <c r="B16" s="2" t="s">
        <v>42</v>
      </c>
      <c r="C16" s="12">
        <v>118214</v>
      </c>
      <c r="D16" s="20" t="s">
        <v>34</v>
      </c>
      <c r="E16" s="12" t="s">
        <v>35</v>
      </c>
      <c r="F16" s="23">
        <v>43843</v>
      </c>
      <c r="G16" s="23">
        <v>44196</v>
      </c>
      <c r="H16" s="3" t="s">
        <v>52</v>
      </c>
      <c r="I16" s="13">
        <v>6270.25</v>
      </c>
      <c r="J16" s="14">
        <f t="shared" si="0"/>
        <v>904.17</v>
      </c>
      <c r="K16" s="14">
        <f t="shared" si="9"/>
        <v>60.916800000000009</v>
      </c>
      <c r="L16" s="14">
        <f t="shared" si="1"/>
        <v>822.92560000000003</v>
      </c>
      <c r="M16" s="14">
        <f t="shared" si="2"/>
        <v>45.275999999999996</v>
      </c>
      <c r="N16" s="15">
        <f t="shared" si="3"/>
        <v>250.81</v>
      </c>
      <c r="O16" s="15">
        <f t="shared" si="4"/>
        <v>3.1351249999999999</v>
      </c>
      <c r="P16" s="14">
        <f t="shared" si="5"/>
        <v>44.59</v>
      </c>
      <c r="Q16" s="15">
        <f t="shared" si="6"/>
        <v>2131.8235250000002</v>
      </c>
      <c r="R16" s="16">
        <v>6.86</v>
      </c>
      <c r="S16" s="15">
        <f t="shared" si="7"/>
        <v>8402.0735249999998</v>
      </c>
      <c r="T16" s="15">
        <f t="shared" si="8"/>
        <v>1224.7920590379008</v>
      </c>
      <c r="U16" s="12"/>
    </row>
    <row r="17" spans="1:21">
      <c r="A17" s="12">
        <v>10</v>
      </c>
      <c r="B17" s="2" t="s">
        <v>46</v>
      </c>
      <c r="C17" s="12">
        <v>118214</v>
      </c>
      <c r="D17" s="20" t="s">
        <v>36</v>
      </c>
      <c r="E17" s="12" t="s">
        <v>37</v>
      </c>
      <c r="F17" s="24">
        <v>43891</v>
      </c>
      <c r="G17" s="24">
        <v>44255</v>
      </c>
      <c r="H17" s="3" t="s">
        <v>53</v>
      </c>
      <c r="I17" s="13">
        <v>14164.17</v>
      </c>
      <c r="J17" s="14">
        <f>ROUND((I17*14.5022%),2)</f>
        <v>2054.12</v>
      </c>
      <c r="K17" s="14">
        <f t="shared" si="9"/>
        <v>60.737424000000011</v>
      </c>
      <c r="L17" s="14">
        <f t="shared" si="1"/>
        <v>820.50240799999995</v>
      </c>
      <c r="M17" s="14">
        <f t="shared" si="2"/>
        <v>45.142679999999999</v>
      </c>
      <c r="N17" s="15">
        <f t="shared" si="3"/>
        <v>566.56680000000006</v>
      </c>
      <c r="O17" s="15">
        <f t="shared" si="4"/>
        <v>7.0820850000000002</v>
      </c>
      <c r="P17" s="14">
        <f t="shared" si="5"/>
        <v>44.4587</v>
      </c>
      <c r="Q17" s="15">
        <f t="shared" si="6"/>
        <v>3598.6100969999998</v>
      </c>
      <c r="R17" s="16">
        <v>6.8398000000000003</v>
      </c>
      <c r="S17" s="15">
        <f t="shared" si="7"/>
        <v>17762.780096999999</v>
      </c>
      <c r="T17" s="15">
        <f t="shared" si="8"/>
        <v>2596.9736099008742</v>
      </c>
      <c r="U17" s="12"/>
    </row>
    <row r="18" spans="1:21">
      <c r="A18" s="12">
        <v>11</v>
      </c>
      <c r="B18" s="2" t="s">
        <v>47</v>
      </c>
      <c r="C18" s="12">
        <v>118214</v>
      </c>
      <c r="D18" s="20" t="s">
        <v>38</v>
      </c>
      <c r="E18" s="12" t="s">
        <v>39</v>
      </c>
      <c r="F18" s="23">
        <v>43542</v>
      </c>
      <c r="G18" s="23">
        <v>43907</v>
      </c>
      <c r="H18" s="3" t="s">
        <v>51</v>
      </c>
      <c r="I18" s="13">
        <v>6767.17</v>
      </c>
      <c r="J18" s="14">
        <f t="shared" si="0"/>
        <v>975.83</v>
      </c>
      <c r="K18" s="14">
        <f t="shared" si="9"/>
        <v>60.916800000000009</v>
      </c>
      <c r="L18" s="14">
        <f t="shared" si="1"/>
        <v>822.92560000000003</v>
      </c>
      <c r="M18" s="14">
        <f t="shared" si="2"/>
        <v>45.275999999999996</v>
      </c>
      <c r="N18" s="15">
        <f t="shared" si="3"/>
        <v>270.68680000000001</v>
      </c>
      <c r="O18" s="15">
        <f t="shared" si="4"/>
        <v>3.3835850000000001</v>
      </c>
      <c r="P18" s="14">
        <v>0</v>
      </c>
      <c r="Q18" s="15">
        <f t="shared" si="6"/>
        <v>2179.0187850000002</v>
      </c>
      <c r="R18" s="16">
        <v>6.86</v>
      </c>
      <c r="S18" s="15">
        <f t="shared" si="7"/>
        <v>8946.1887849999985</v>
      </c>
      <c r="T18" s="15">
        <f t="shared" si="8"/>
        <v>1304.1091523323612</v>
      </c>
      <c r="U18" s="12"/>
    </row>
    <row r="19" spans="1:21">
      <c r="A19" s="17">
        <v>12</v>
      </c>
      <c r="B19" s="4" t="s">
        <v>67</v>
      </c>
      <c r="C19" s="12">
        <v>118214</v>
      </c>
      <c r="D19" s="20" t="s">
        <v>56</v>
      </c>
      <c r="E19" s="12" t="s">
        <v>57</v>
      </c>
      <c r="F19" s="23">
        <v>44015</v>
      </c>
      <c r="G19" s="23">
        <v>44198</v>
      </c>
      <c r="H19" s="3" t="s">
        <v>51</v>
      </c>
      <c r="I19" s="13">
        <v>6767.17</v>
      </c>
      <c r="J19" s="14">
        <f t="shared" si="0"/>
        <v>975.83</v>
      </c>
      <c r="K19" s="14">
        <f t="shared" si="9"/>
        <v>60.916800000000009</v>
      </c>
      <c r="L19" s="14">
        <f>122.71*R19</f>
        <v>841.79060000000004</v>
      </c>
      <c r="M19" s="14">
        <f t="shared" si="2"/>
        <v>45.275999999999996</v>
      </c>
      <c r="N19" s="15">
        <f t="shared" si="3"/>
        <v>270.68680000000001</v>
      </c>
      <c r="O19" s="15">
        <f t="shared" si="4"/>
        <v>3.3835850000000001</v>
      </c>
      <c r="P19" s="14">
        <v>0</v>
      </c>
      <c r="Q19" s="15">
        <f t="shared" si="6"/>
        <v>2197.8837850000004</v>
      </c>
      <c r="R19" s="16">
        <v>6.86</v>
      </c>
      <c r="S19" s="15">
        <f t="shared" si="7"/>
        <v>8965.0537849999982</v>
      </c>
      <c r="T19" s="15">
        <f t="shared" si="8"/>
        <v>1306.8591523323612</v>
      </c>
      <c r="U19" s="12" t="s">
        <v>77</v>
      </c>
    </row>
    <row r="20" spans="1:21" ht="30">
      <c r="A20" s="17">
        <v>13</v>
      </c>
      <c r="B20" s="5" t="s">
        <v>68</v>
      </c>
      <c r="C20" s="12">
        <v>118214</v>
      </c>
      <c r="D20" s="20" t="s">
        <v>64</v>
      </c>
      <c r="E20" s="12" t="s">
        <v>58</v>
      </c>
      <c r="F20" s="23">
        <v>44018</v>
      </c>
      <c r="G20" s="23">
        <v>44201</v>
      </c>
      <c r="H20" s="3" t="s">
        <v>51</v>
      </c>
      <c r="I20" s="13">
        <v>6767.17</v>
      </c>
      <c r="J20" s="14">
        <f t="shared" si="0"/>
        <v>975.83</v>
      </c>
      <c r="K20" s="14">
        <f t="shared" si="9"/>
        <v>61.369680000000002</v>
      </c>
      <c r="L20" s="14">
        <f t="shared" ref="L20:L24" si="10">122.71*R20</f>
        <v>848.04880999999989</v>
      </c>
      <c r="M20" s="14">
        <f t="shared" si="2"/>
        <v>45.612599999999993</v>
      </c>
      <c r="N20" s="15">
        <f t="shared" si="3"/>
        <v>270.68680000000001</v>
      </c>
      <c r="O20" s="15">
        <f t="shared" si="4"/>
        <v>3.3835850000000001</v>
      </c>
      <c r="P20" s="14">
        <v>0</v>
      </c>
      <c r="Q20" s="15">
        <f t="shared" si="6"/>
        <v>2204.9314749999999</v>
      </c>
      <c r="R20" s="16">
        <v>6.9109999999999996</v>
      </c>
      <c r="S20" s="15">
        <f t="shared" si="7"/>
        <v>8972.1014749999995</v>
      </c>
      <c r="T20" s="15">
        <f t="shared" si="8"/>
        <v>1298.2349117349154</v>
      </c>
      <c r="U20" s="12" t="s">
        <v>77</v>
      </c>
    </row>
    <row r="21" spans="1:21" ht="30">
      <c r="A21" s="17">
        <v>14</v>
      </c>
      <c r="B21" s="5" t="s">
        <v>69</v>
      </c>
      <c r="C21" s="12">
        <v>118214</v>
      </c>
      <c r="D21" s="20" t="s">
        <v>59</v>
      </c>
      <c r="E21" s="12" t="s">
        <v>60</v>
      </c>
      <c r="F21" s="23">
        <v>44015</v>
      </c>
      <c r="G21" s="23">
        <v>44198</v>
      </c>
      <c r="H21" s="3" t="s">
        <v>48</v>
      </c>
      <c r="I21" s="13">
        <v>9723.58</v>
      </c>
      <c r="J21" s="14">
        <f t="shared" si="0"/>
        <v>1402.14</v>
      </c>
      <c r="K21" s="14">
        <f t="shared" si="9"/>
        <v>61.369680000000002</v>
      </c>
      <c r="L21" s="14">
        <f t="shared" si="10"/>
        <v>848.04880999999989</v>
      </c>
      <c r="M21" s="14">
        <f t="shared" si="2"/>
        <v>45.612599999999993</v>
      </c>
      <c r="N21" s="15">
        <f t="shared" si="3"/>
        <v>388.94319999999999</v>
      </c>
      <c r="O21" s="15">
        <f t="shared" si="4"/>
        <v>4.8617900000000001</v>
      </c>
      <c r="P21" s="14">
        <v>0</v>
      </c>
      <c r="Q21" s="15">
        <f t="shared" si="6"/>
        <v>2750.9760799999999</v>
      </c>
      <c r="R21" s="16">
        <v>6.9109999999999996</v>
      </c>
      <c r="S21" s="15">
        <f t="shared" si="7"/>
        <v>12474.55608</v>
      </c>
      <c r="T21" s="15">
        <f t="shared" si="8"/>
        <v>1805.0290956446247</v>
      </c>
      <c r="U21" s="12" t="s">
        <v>77</v>
      </c>
    </row>
    <row r="22" spans="1:21" ht="30">
      <c r="A22" s="17">
        <v>15</v>
      </c>
      <c r="B22" s="5" t="s">
        <v>70</v>
      </c>
      <c r="C22" s="12">
        <v>118214</v>
      </c>
      <c r="D22" s="20" t="s">
        <v>61</v>
      </c>
      <c r="E22" s="12" t="s">
        <v>62</v>
      </c>
      <c r="F22" s="23">
        <v>44019</v>
      </c>
      <c r="G22" s="23">
        <v>44202</v>
      </c>
      <c r="H22" s="3" t="s">
        <v>51</v>
      </c>
      <c r="I22" s="13">
        <v>6767.17</v>
      </c>
      <c r="J22" s="14">
        <f t="shared" si="0"/>
        <v>975.83</v>
      </c>
      <c r="K22" s="14">
        <f t="shared" si="9"/>
        <v>61.369680000000002</v>
      </c>
      <c r="L22" s="14">
        <f t="shared" si="10"/>
        <v>848.04880999999989</v>
      </c>
      <c r="M22" s="14">
        <f t="shared" si="2"/>
        <v>45.612599999999993</v>
      </c>
      <c r="N22" s="15">
        <f t="shared" si="3"/>
        <v>270.68680000000001</v>
      </c>
      <c r="O22" s="15">
        <f t="shared" si="4"/>
        <v>3.3835850000000001</v>
      </c>
      <c r="P22" s="14">
        <v>0</v>
      </c>
      <c r="Q22" s="15">
        <f t="shared" si="6"/>
        <v>2204.9314749999999</v>
      </c>
      <c r="R22" s="16">
        <v>6.9109999999999996</v>
      </c>
      <c r="S22" s="15">
        <f t="shared" si="7"/>
        <v>8972.1014749999995</v>
      </c>
      <c r="T22" s="15">
        <f t="shared" si="8"/>
        <v>1298.2349117349154</v>
      </c>
      <c r="U22" s="12" t="s">
        <v>77</v>
      </c>
    </row>
    <row r="23" spans="1:21" ht="30">
      <c r="A23" s="17">
        <v>16</v>
      </c>
      <c r="B23" s="5" t="s">
        <v>72</v>
      </c>
      <c r="C23" s="12">
        <v>118214</v>
      </c>
      <c r="D23" s="20" t="s">
        <v>71</v>
      </c>
      <c r="E23" s="12" t="s">
        <v>63</v>
      </c>
      <c r="F23" s="23">
        <v>44025</v>
      </c>
      <c r="G23" s="23">
        <v>44208</v>
      </c>
      <c r="H23" s="3" t="s">
        <v>51</v>
      </c>
      <c r="I23" s="13">
        <v>6767.17</v>
      </c>
      <c r="J23" s="14">
        <f t="shared" si="0"/>
        <v>975.83</v>
      </c>
      <c r="K23" s="14">
        <f t="shared" si="9"/>
        <v>61.369680000000002</v>
      </c>
      <c r="L23" s="14">
        <f t="shared" si="10"/>
        <v>848.04880999999989</v>
      </c>
      <c r="M23" s="14">
        <f t="shared" si="2"/>
        <v>45.612599999999993</v>
      </c>
      <c r="N23" s="15">
        <f t="shared" si="3"/>
        <v>270.68680000000001</v>
      </c>
      <c r="O23" s="15">
        <f t="shared" si="4"/>
        <v>3.3835850000000001</v>
      </c>
      <c r="P23" s="14">
        <v>0</v>
      </c>
      <c r="Q23" s="15">
        <f t="shared" si="6"/>
        <v>2204.9314749999999</v>
      </c>
      <c r="R23" s="16">
        <v>6.9109999999999996</v>
      </c>
      <c r="S23" s="15">
        <f t="shared" si="7"/>
        <v>8972.1014749999995</v>
      </c>
      <c r="T23" s="15">
        <f t="shared" si="8"/>
        <v>1298.2349117349154</v>
      </c>
      <c r="U23" s="12" t="s">
        <v>77</v>
      </c>
    </row>
    <row r="24" spans="1:21">
      <c r="A24" s="17">
        <v>17</v>
      </c>
      <c r="B24" s="5" t="s">
        <v>76</v>
      </c>
      <c r="C24" s="12">
        <v>118214</v>
      </c>
      <c r="D24" s="20" t="s">
        <v>65</v>
      </c>
      <c r="E24" s="12" t="s">
        <v>66</v>
      </c>
      <c r="F24" s="24">
        <v>44021</v>
      </c>
      <c r="G24" s="24">
        <v>44204</v>
      </c>
      <c r="H24" s="3" t="s">
        <v>51</v>
      </c>
      <c r="I24" s="13">
        <v>6767.17</v>
      </c>
      <c r="J24" s="14">
        <f t="shared" si="0"/>
        <v>975.83</v>
      </c>
      <c r="K24" s="14">
        <f t="shared" si="9"/>
        <v>61.369680000000002</v>
      </c>
      <c r="L24" s="14">
        <f t="shared" si="10"/>
        <v>848.04880999999989</v>
      </c>
      <c r="M24" s="14">
        <f t="shared" si="2"/>
        <v>45.612599999999993</v>
      </c>
      <c r="N24" s="15">
        <f t="shared" si="3"/>
        <v>270.68680000000001</v>
      </c>
      <c r="O24" s="15">
        <f t="shared" si="4"/>
        <v>3.3835850000000001</v>
      </c>
      <c r="P24" s="14">
        <v>0</v>
      </c>
      <c r="Q24" s="15">
        <f t="shared" si="6"/>
        <v>2204.9314749999999</v>
      </c>
      <c r="R24" s="16">
        <v>6.9109999999999996</v>
      </c>
      <c r="S24" s="15">
        <f t="shared" si="7"/>
        <v>8972.1014749999995</v>
      </c>
      <c r="T24" s="15">
        <f t="shared" si="8"/>
        <v>1298.2349117349154</v>
      </c>
      <c r="U24" s="12" t="s">
        <v>77</v>
      </c>
    </row>
    <row r="25" spans="1:21" ht="30">
      <c r="A25" s="17">
        <v>18</v>
      </c>
      <c r="B25" s="5" t="s">
        <v>82</v>
      </c>
      <c r="C25" s="12">
        <v>118214</v>
      </c>
      <c r="D25" s="20" t="s">
        <v>84</v>
      </c>
      <c r="E25" s="12" t="s">
        <v>85</v>
      </c>
      <c r="F25" s="23">
        <v>44069</v>
      </c>
      <c r="G25" s="23">
        <v>44252</v>
      </c>
      <c r="H25" s="3" t="s">
        <v>51</v>
      </c>
      <c r="I25" s="13">
        <v>6767.17</v>
      </c>
      <c r="J25" s="14">
        <f t="shared" ref="J25" si="11">ROUND((I25*14.42%),2)</f>
        <v>975.83</v>
      </c>
      <c r="K25" s="14">
        <f t="shared" ref="K25" si="12">$K$7*R25</f>
        <v>61.369680000000002</v>
      </c>
      <c r="L25" s="14">
        <f t="shared" ref="L25" si="13">122.71*R25</f>
        <v>848.04880999999989</v>
      </c>
      <c r="M25" s="14">
        <f t="shared" ref="M25" si="14">$M$7*R25</f>
        <v>45.612599999999993</v>
      </c>
      <c r="N25" s="15">
        <f t="shared" ref="N25" si="15">$N$7*I25</f>
        <v>270.68680000000001</v>
      </c>
      <c r="O25" s="15">
        <f t="shared" ref="O25" si="16">$O$7*I25</f>
        <v>3.3835850000000001</v>
      </c>
      <c r="P25" s="14">
        <v>0</v>
      </c>
      <c r="Q25" s="15">
        <f t="shared" ref="Q25" si="17">SUM(J25:P25)</f>
        <v>2204.9314749999999</v>
      </c>
      <c r="R25" s="16">
        <v>6.9109999999999996</v>
      </c>
      <c r="S25" s="15">
        <f t="shared" ref="S25" si="18">SUM(I25:P25)</f>
        <v>8972.1014749999995</v>
      </c>
      <c r="T25" s="15">
        <f t="shared" ref="T25" si="19">S25/R25</f>
        <v>1298.2349117349154</v>
      </c>
      <c r="U25" s="12" t="s">
        <v>77</v>
      </c>
    </row>
    <row r="26" spans="1:21">
      <c r="A26" s="17">
        <v>19</v>
      </c>
      <c r="B26" s="4" t="s">
        <v>83</v>
      </c>
      <c r="C26" s="12">
        <v>118214</v>
      </c>
      <c r="D26" s="20" t="s">
        <v>86</v>
      </c>
      <c r="E26" s="12" t="s">
        <v>87</v>
      </c>
      <c r="F26" s="23">
        <v>44068</v>
      </c>
      <c r="G26" s="23">
        <v>44251</v>
      </c>
      <c r="H26" s="3" t="s">
        <v>51</v>
      </c>
      <c r="I26" s="13">
        <v>6767.17</v>
      </c>
      <c r="J26" s="14">
        <f t="shared" ref="J26" si="20">ROUND((I26*14.42%),2)</f>
        <v>975.83</v>
      </c>
      <c r="K26" s="14">
        <f t="shared" ref="K26" si="21">$K$7*R26</f>
        <v>61.369680000000002</v>
      </c>
      <c r="L26" s="14">
        <f t="shared" ref="L26" si="22">122.71*R26</f>
        <v>848.04880999999989</v>
      </c>
      <c r="M26" s="14">
        <f t="shared" ref="M26" si="23">$M$7*R26</f>
        <v>45.612599999999993</v>
      </c>
      <c r="N26" s="15">
        <f t="shared" ref="N26" si="24">$N$7*I26</f>
        <v>270.68680000000001</v>
      </c>
      <c r="O26" s="15">
        <f t="shared" ref="O26" si="25">$O$7*I26</f>
        <v>3.3835850000000001</v>
      </c>
      <c r="P26" s="14">
        <v>0</v>
      </c>
      <c r="Q26" s="15">
        <f t="shared" ref="Q26" si="26">SUM(J26:P26)</f>
        <v>2204.9314749999999</v>
      </c>
      <c r="R26" s="16">
        <v>6.9109999999999996</v>
      </c>
      <c r="S26" s="15">
        <f t="shared" ref="S26" si="27">SUM(I26:P26)</f>
        <v>8972.1014749999995</v>
      </c>
      <c r="T26" s="15">
        <f t="shared" ref="T26" si="28">S26/R26</f>
        <v>1298.2349117349154</v>
      </c>
      <c r="U26" s="12" t="s">
        <v>77</v>
      </c>
    </row>
    <row r="27" spans="1:21">
      <c r="D27" s="21"/>
    </row>
    <row r="28" spans="1:21">
      <c r="D28" s="21"/>
    </row>
    <row r="30" spans="1:21">
      <c r="D30" s="21"/>
    </row>
    <row r="31" spans="1:21">
      <c r="D31" s="21"/>
    </row>
  </sheetData>
  <mergeCells count="17">
    <mergeCell ref="Q6:Q7"/>
    <mergeCell ref="A1:U1"/>
    <mergeCell ref="A2:U2"/>
    <mergeCell ref="A3:U3"/>
    <mergeCell ref="U5:U7"/>
    <mergeCell ref="H5:H7"/>
    <mergeCell ref="F5:F7"/>
    <mergeCell ref="A5:A7"/>
    <mergeCell ref="B5:B7"/>
    <mergeCell ref="D5:D7"/>
    <mergeCell ref="E5:E7"/>
    <mergeCell ref="G5:G7"/>
    <mergeCell ref="I5:I7"/>
    <mergeCell ref="J5:Q5"/>
    <mergeCell ref="R5:R7"/>
    <mergeCell ref="S5:S7"/>
    <mergeCell ref="T5:T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2020-09-20T03:00:00+00:00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Bolivia (Plurinational State of)</TermName>
          <TermId xmlns="http://schemas.microsoft.com/office/infopath/2007/PartnerControls">cbdf374b-7aae-4193-a151-8045c5777530</TermId>
        </TermInfo>
      </Terms>
    </UNDPCountryTaxHTField0>
    <UndpOUCode xmlns="1ed4137b-41b2-488b-8250-6d369ec27664">BOL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Poverty Reduction</TermName>
          <TermId xmlns="http://schemas.microsoft.com/office/infopath/2007/PartnerControls">c594d747-5b40-4db6-8895-68504210264c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Summary Info. about contract</TermName>
          <TermId xmlns="http://schemas.microsoft.com/office/infopath/2007/PartnerControls">daaafccb-ca63-4ff5-a13a-afe74953d81f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2020-01-01T05:00:00+00:00</Document_x0020_Coverage_x0020_Period_x0020_Start_x0020_Date>
    <Document_x0020_Coverage_x0020_Period_x0020_End_x0020_Date xmlns="f1161f5b-24a3-4c2d-bc81-44cb9325e8ee">2020-12-31T05:00:00+00:00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242</Value>
      <Value>232</Value>
      <Value>1235</Value>
      <Value>763</Value>
      <Value>1177</Value>
      <Value>1228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00122726</UndpProjectNo>
    <UndpDocStatus xmlns="1ed4137b-41b2-488b-8250-6d369ec27664">Approved</UndpDocStatus>
    <Outcome1 xmlns="f1161f5b-24a3-4c2d-bc81-44cb9325e8ee">118214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Spanish</TermName>
          <TermId xmlns="http://schemas.microsoft.com/office/infopath/2007/PartnerControls">4e414ef6-23af-4d09-959b-cacfb5bc82ab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</TermName>
          <TermId xmlns="http://schemas.microsoft.com/office/infopath/2007/PartnerControls">68b92daf-465c-4b3b-92f2-1d8191c27f8a</TermId>
        </TermInfo>
      </Terms>
    </gc6531b704974d528487414686b72f6f>
    <_dlc_DocId xmlns="f1161f5b-24a3-4c2d-bc81-44cb9325e8ee">ATLASPDC-4-123520</_dlc_DocId>
    <_dlc_DocIdUrl xmlns="f1161f5b-24a3-4c2d-bc81-44cb9325e8ee">
      <Url>https://info.undp.org/docs/pdc/_layouts/DocIdRedir.aspx?ID=ATLASPDC-4-123520</Url>
      <Description>ATLASPDC-4-123520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653732-CC66-4DBF-967C-1F80AC92A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6111D-2916-44B1-AEAC-5B74FDCA38AC}"/>
</file>

<file path=customXml/itemProps3.xml><?xml version="1.0" encoding="utf-8"?>
<ds:datastoreItem xmlns:ds="http://schemas.openxmlformats.org/officeDocument/2006/customXml" ds:itemID="{91EC8B39-5419-446F-81C4-A1FBA07CFFB9}">
  <ds:schemaRefs>
    <ds:schemaRef ds:uri="http://purl.org/dc/elements/1.1/"/>
    <ds:schemaRef ds:uri="b3a539d2-e8da-4b0a-9f2a-8244d3edf5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b7acd24-c007-45a9-be1a-c09e8a80291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2FC8EB6-E976-4002-BA09-A76542EE31E8}"/>
</file>

<file path=customXml/itemProps5.xml><?xml version="1.0" encoding="utf-8"?>
<ds:datastoreItem xmlns:ds="http://schemas.openxmlformats.org/officeDocument/2006/customXml" ds:itemID="{2BE748DB-CB6E-43C3-8B8E-9C5823B52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118214-2020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Consultores SC 2020 BOL_118214</dc:title>
  <dc:subject/>
  <dc:creator>Carol Orozco</dc:creator>
  <cp:lastModifiedBy>Luisa Molina</cp:lastModifiedBy>
  <dcterms:created xsi:type="dcterms:W3CDTF">2020-08-07T21:44:16Z</dcterms:created>
  <dcterms:modified xsi:type="dcterms:W3CDTF">2020-09-20T02:34:32Z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1235;#Bolivia (Plurinational State of)|cbdf374b-7aae-4193-a151-8045c5777530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242;#Spanish|4e414ef6-23af-4d09-959b-cacfb5bc82ab</vt:lpwstr>
  </property>
  <property fmtid="{D5CDD505-2E9C-101B-9397-08002B2CF9AE}" pid="7" name="Operating Unit0">
    <vt:lpwstr>1228;#BOL|68b92daf-465c-4b3b-92f2-1d8191c27f8a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1177;#Summary Info. about contract|daaafccb-ca63-4ff5-a13a-afe74953d81f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232;#Poverty Reduction|c594d747-5b40-4db6-8895-68504210264c</vt:lpwstr>
  </property>
  <property fmtid="{D5CDD505-2E9C-101B-9397-08002B2CF9AE}" pid="13" name="_dlc_DocIdItemGuid">
    <vt:lpwstr>2806eac1-71af-4f36-96f6-5f032688f8b5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